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\Desktop\Site\themooneyflyer\Excel\"/>
    </mc:Choice>
  </mc:AlternateContent>
  <xr:revisionPtr revIDLastSave="0" documentId="13_ncr:1_{3C6935C8-5E2F-40F2-B5F5-C057C9E29D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tus" sheetId="1" r:id="rId1"/>
    <sheet name="O2 Limits" sheetId="2" r:id="rId2"/>
    <sheet name="ADs &amp; SBs" sheetId="3" r:id="rId3"/>
    <sheet name="AC Reg Renewal" sheetId="4" r:id="rId4"/>
    <sheet name="ELT Data" sheetId="5" r:id="rId5"/>
    <sheet name="Part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24" i="1"/>
  <c r="H23" i="1"/>
  <c r="H9" i="1"/>
  <c r="H8" i="1"/>
  <c r="H41" i="1"/>
  <c r="J41" i="1" s="1"/>
  <c r="G45" i="1"/>
  <c r="I45" i="1" s="1"/>
  <c r="G44" i="1"/>
  <c r="I44" i="1" s="1"/>
  <c r="G43" i="1"/>
  <c r="I43" i="1" s="1"/>
  <c r="S24" i="1" l="1"/>
  <c r="S23" i="1"/>
  <c r="S22" i="1"/>
  <c r="H39" i="1"/>
  <c r="H38" i="1"/>
  <c r="G49" i="1" l="1"/>
  <c r="I23" i="1" l="1"/>
  <c r="G23" i="1"/>
  <c r="H27" i="1"/>
  <c r="H29" i="1"/>
  <c r="H28" i="1"/>
  <c r="G18" i="1"/>
  <c r="I18" i="1" s="1"/>
  <c r="G20" i="1"/>
  <c r="I20" i="1" s="1"/>
  <c r="H16" i="1"/>
  <c r="G26" i="1"/>
  <c r="I26" i="1" s="1"/>
  <c r="G30" i="1"/>
  <c r="I30" i="1" s="1"/>
  <c r="H54" i="1"/>
  <c r="H53" i="1"/>
  <c r="H52" i="1"/>
  <c r="H51" i="1"/>
  <c r="H14" i="1"/>
  <c r="H33" i="1"/>
  <c r="H32" i="1"/>
  <c r="G13" i="1"/>
  <c r="G12" i="1"/>
  <c r="H21" i="1" l="1"/>
  <c r="G21" i="1"/>
  <c r="I21" i="1" s="1"/>
  <c r="G19" i="1"/>
  <c r="G17" i="1"/>
  <c r="I17" i="1" s="1"/>
  <c r="H19" i="1"/>
  <c r="H17" i="1"/>
  <c r="G50" i="1"/>
  <c r="I50" i="1" s="1"/>
  <c r="H40" i="1"/>
  <c r="I49" i="1"/>
  <c r="G48" i="1"/>
  <c r="I48" i="1" s="1"/>
  <c r="H36" i="1"/>
  <c r="H35" i="1"/>
  <c r="I19" i="1" l="1"/>
  <c r="H13" i="1"/>
  <c r="H12" i="1"/>
  <c r="H5" i="1"/>
  <c r="I13" i="1" l="1"/>
  <c r="I12" i="1"/>
  <c r="G11" i="1"/>
  <c r="I11" i="1" s="1"/>
  <c r="G8" i="1"/>
  <c r="I8" i="1" s="1"/>
  <c r="G6" i="1"/>
  <c r="I6" i="1" s="1"/>
  <c r="D2" i="1" l="1"/>
  <c r="J23" i="1" l="1"/>
  <c r="T22" i="1"/>
  <c r="T23" i="1"/>
  <c r="T24" i="1"/>
  <c r="J28" i="1"/>
  <c r="J29" i="1"/>
  <c r="J16" i="1"/>
  <c r="J27" i="1"/>
  <c r="J54" i="1"/>
  <c r="J52" i="1"/>
  <c r="J53" i="1"/>
  <c r="J39" i="1"/>
  <c r="J51" i="1"/>
  <c r="J32" i="1"/>
  <c r="J33" i="1"/>
  <c r="J40" i="1"/>
  <c r="J38" i="1"/>
  <c r="J35" i="1"/>
  <c r="J36" i="1"/>
  <c r="J12" i="1"/>
  <c r="J13" i="1"/>
  <c r="J4" i="1"/>
  <c r="J5" i="1"/>
</calcChain>
</file>

<file path=xl/sharedStrings.xml><?xml version="1.0" encoding="utf-8"?>
<sst xmlns="http://schemas.openxmlformats.org/spreadsheetml/2006/main" count="270" uniqueCount="119">
  <si>
    <t>FAA Reg Renewal</t>
  </si>
  <si>
    <t>Annual Inspection</t>
  </si>
  <si>
    <t>100 Inspection</t>
  </si>
  <si>
    <t>Oil Change</t>
  </si>
  <si>
    <t>Oil Filter</t>
  </si>
  <si>
    <t>Air Filter - Eng</t>
  </si>
  <si>
    <t>Fuel Filter</t>
  </si>
  <si>
    <t>Spark Plugs</t>
  </si>
  <si>
    <t>ENGINE</t>
  </si>
  <si>
    <t>Overhauled</t>
  </si>
  <si>
    <t>Top Overhaul</t>
  </si>
  <si>
    <t>Turbo Overhaul</t>
  </si>
  <si>
    <t>Vac Pump</t>
  </si>
  <si>
    <t>Fuel Injectors</t>
  </si>
  <si>
    <t>Alternator 1</t>
  </si>
  <si>
    <t>Alternator 2</t>
  </si>
  <si>
    <t>Alt 1 Coupling</t>
  </si>
  <si>
    <t>INSTRUMENTS</t>
  </si>
  <si>
    <t>PROP</t>
  </si>
  <si>
    <t>ELT Inspected</t>
  </si>
  <si>
    <t>Remote ELT Batt</t>
  </si>
  <si>
    <t>ELT Batt</t>
  </si>
  <si>
    <t>LANDING GEAR</t>
  </si>
  <si>
    <t>No Back Clutch Spring</t>
  </si>
  <si>
    <t>Static System</t>
  </si>
  <si>
    <t>Transponder</t>
  </si>
  <si>
    <t>OXYGEN</t>
  </si>
  <si>
    <t>Hydrostatic Test</t>
  </si>
  <si>
    <t>Oxy Bottle Replace</t>
  </si>
  <si>
    <t>EVENT</t>
  </si>
  <si>
    <t>Date</t>
  </si>
  <si>
    <t>Action Time</t>
  </si>
  <si>
    <t>Hrs Rem</t>
  </si>
  <si>
    <t>Days Rem</t>
  </si>
  <si>
    <t>N/A</t>
  </si>
  <si>
    <t xml:space="preserve">Today's Date: </t>
  </si>
  <si>
    <t>Tach/Hobbs:</t>
  </si>
  <si>
    <t>12 months</t>
  </si>
  <si>
    <t>Due @ hrs</t>
  </si>
  <si>
    <t>TBO 1800 Hrs</t>
  </si>
  <si>
    <t>1,000 hrs</t>
  </si>
  <si>
    <t>300 hrs / 2 yrs</t>
  </si>
  <si>
    <t>500 hrs / 4 yrs</t>
  </si>
  <si>
    <t>500 hrs</t>
  </si>
  <si>
    <t>2 Yrs</t>
  </si>
  <si>
    <t>3-4,000 hrs.</t>
  </si>
  <si>
    <t>See Limits TAB, (yrs)</t>
  </si>
  <si>
    <t>Tach/Hobbs</t>
  </si>
  <si>
    <t>Due Date</t>
  </si>
  <si>
    <t>Battery 1, AGM</t>
  </si>
  <si>
    <t>Battery 2, AGM</t>
  </si>
  <si>
    <t>Lithium: 8yrs. Alk: 4yr</t>
  </si>
  <si>
    <t>Lithium</t>
  </si>
  <si>
    <t>100 hrs</t>
  </si>
  <si>
    <t>25 - 50 hrs / 4 Mo</t>
  </si>
  <si>
    <t>Mag-Left Inspect</t>
  </si>
  <si>
    <t>Mag-Right Inspect</t>
  </si>
  <si>
    <t>A/A</t>
  </si>
  <si>
    <t>Battery 1, Wet</t>
  </si>
  <si>
    <t>Battery 2, Wet</t>
  </si>
  <si>
    <t>2-3 Yrs</t>
  </si>
  <si>
    <t>5-8 yrs</t>
  </si>
  <si>
    <t>ELECTRICAL</t>
  </si>
  <si>
    <t>Based on Batt Exp date</t>
  </si>
  <si>
    <t>VAC PUMP</t>
  </si>
  <si>
    <t>ELT</t>
  </si>
  <si>
    <t>Type</t>
  </si>
  <si>
    <t>Duracel</t>
  </si>
  <si>
    <t>100 hrs or annual (x25)</t>
  </si>
  <si>
    <t>Annually</t>
  </si>
  <si>
    <t>L Impulse Coupling AD</t>
  </si>
  <si>
    <t>R Impulse Coupling AD</t>
  </si>
  <si>
    <t>500 hr Bendix, AD 96-12-07</t>
  </si>
  <si>
    <t>Nose Shock Discs</t>
  </si>
  <si>
    <t>L Main Shocks</t>
  </si>
  <si>
    <t>R Main Shocks</t>
  </si>
  <si>
    <t>NA</t>
  </si>
  <si>
    <t>Gear Motor O/H</t>
  </si>
  <si>
    <t>Per Manufacturer</t>
  </si>
  <si>
    <t>Typically  2000 hrs or 6 yrs</t>
  </si>
  <si>
    <t>Long Bod: 5-7 yrs, A-K: 12-15</t>
  </si>
  <si>
    <t>Inspected/Repaired</t>
  </si>
  <si>
    <t>New in '03</t>
  </si>
  <si>
    <t>COMPRESSIONS</t>
  </si>
  <si>
    <t>DATE</t>
  </si>
  <si>
    <t>#1</t>
  </si>
  <si>
    <t>#2</t>
  </si>
  <si>
    <t>#3</t>
  </si>
  <si>
    <t>#4</t>
  </si>
  <si>
    <t>#5</t>
  </si>
  <si>
    <t>#6</t>
  </si>
  <si>
    <t>1000 hrs</t>
  </si>
  <si>
    <t>11/17/207</t>
  </si>
  <si>
    <t>RECURRING PILOT MAINTENANCE</t>
  </si>
  <si>
    <t>FREQUENCY</t>
  </si>
  <si>
    <t>DUE</t>
  </si>
  <si>
    <t>DAYS REM</t>
  </si>
  <si>
    <t>Check Tires</t>
  </si>
  <si>
    <t>30 Days</t>
  </si>
  <si>
    <t>Lube Fuel Caps</t>
  </si>
  <si>
    <t>60 Days</t>
  </si>
  <si>
    <t>Lube Flight Controls</t>
  </si>
  <si>
    <t>4 Mo</t>
  </si>
  <si>
    <t>500 hrs/Eng OH</t>
  </si>
  <si>
    <r>
      <t xml:space="preserve">VAC Reg Garter </t>
    </r>
    <r>
      <rPr>
        <b/>
        <sz val="8"/>
        <color theme="1"/>
        <rFont val="Calibri"/>
        <family val="2"/>
        <scheme val="minor"/>
      </rPr>
      <t>ARB3-5-1</t>
    </r>
  </si>
  <si>
    <t>100/Condition</t>
  </si>
  <si>
    <r>
      <t xml:space="preserve">Vac Pump Filter </t>
    </r>
    <r>
      <rPr>
        <b/>
        <sz val="8"/>
        <color theme="1"/>
        <rFont val="Calibri"/>
        <family val="2"/>
        <scheme val="minor"/>
      </rPr>
      <t>RA D9-18-1</t>
    </r>
  </si>
  <si>
    <r>
      <t xml:space="preserve"> In-line Vac Filter </t>
    </r>
    <r>
      <rPr>
        <b/>
        <sz val="8"/>
        <color theme="1"/>
        <rFont val="Calibri"/>
        <family val="2"/>
        <scheme val="minor"/>
      </rPr>
      <t>CV1J4</t>
    </r>
  </si>
  <si>
    <t>On conditon</t>
  </si>
  <si>
    <r>
      <t xml:space="preserve">Mooney M20X, N123AB, Serial #: 12345-2,  </t>
    </r>
    <r>
      <rPr>
        <sz val="18"/>
        <color rgb="FF0070C0"/>
        <rFont val="Calibri"/>
        <family val="2"/>
        <scheme val="minor"/>
      </rPr>
      <t xml:space="preserve">Maintenance Status   </t>
    </r>
  </si>
  <si>
    <t>Replace &gt;</t>
  </si>
  <si>
    <t>Click anywhere in the box to renew</t>
  </si>
  <si>
    <t>Applicable ADs and SBs</t>
  </si>
  <si>
    <t>(406 ELT)</t>
  </si>
  <si>
    <t>2 yrs</t>
  </si>
  <si>
    <t>Time Since</t>
  </si>
  <si>
    <t>Re-Register 406</t>
  </si>
  <si>
    <t>Ver 1.2</t>
  </si>
  <si>
    <t>86 months (7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</si>
</sst>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4" fillId="0" borderId="2" xfId="0" applyFont="1" applyBorder="1"/>
    <xf numFmtId="14" fontId="0" fillId="0" borderId="1" xfId="0" applyNumberFormat="1" applyBorder="1"/>
    <xf numFmtId="0" fontId="5" fillId="0" borderId="2" xfId="0" applyFont="1" applyBorder="1"/>
    <xf numFmtId="14" fontId="3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0" fillId="0" borderId="1" xfId="0" applyNumberFormat="1" applyBorder="1"/>
    <xf numFmtId="0" fontId="9" fillId="0" borderId="0" xfId="0" applyFont="1"/>
    <xf numFmtId="0" fontId="0" fillId="0" borderId="5" xfId="0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17" fontId="0" fillId="0" borderId="1" xfId="0" applyNumberFormat="1" applyBorder="1"/>
    <xf numFmtId="0" fontId="10" fillId="15" borderId="1" xfId="0" applyFont="1" applyFill="1" applyBorder="1" applyAlignment="1">
      <alignment horizontal="center"/>
    </xf>
    <xf numFmtId="0" fontId="11" fillId="0" borderId="1" xfId="0" applyFont="1" applyBorder="1"/>
    <xf numFmtId="14" fontId="2" fillId="0" borderId="1" xfId="0" applyNumberFormat="1" applyFont="1" applyBorder="1"/>
    <xf numFmtId="14" fontId="0" fillId="16" borderId="1" xfId="0" applyNumberFormat="1" applyFill="1" applyBorder="1"/>
    <xf numFmtId="14" fontId="0" fillId="16" borderId="1" xfId="0" applyNumberFormat="1" applyFill="1" applyBorder="1" applyAlignment="1">
      <alignment horizontal="center"/>
    </xf>
    <xf numFmtId="0" fontId="15" fillId="0" borderId="0" xfId="0" applyFont="1"/>
    <xf numFmtId="0" fontId="8" fillId="6" borderId="1" xfId="0" applyFont="1" applyFill="1" applyBorder="1"/>
    <xf numFmtId="0" fontId="2" fillId="0" borderId="5" xfId="0" applyFont="1" applyBorder="1" applyAlignment="1">
      <alignment horizontal="center"/>
    </xf>
    <xf numFmtId="14" fontId="0" fillId="16" borderId="5" xfId="0" applyNumberFormat="1" applyFill="1" applyBorder="1"/>
    <xf numFmtId="14" fontId="0" fillId="0" borderId="5" xfId="0" applyNumberFormat="1" applyBorder="1" applyAlignment="1">
      <alignment horizontal="center"/>
    </xf>
    <xf numFmtId="14" fontId="3" fillId="0" borderId="0" xfId="0" applyNumberFormat="1" applyFont="1"/>
    <xf numFmtId="0" fontId="16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14" fontId="17" fillId="16" borderId="1" xfId="0" applyNumberFormat="1" applyFont="1" applyFill="1" applyBorder="1"/>
  </cellXfs>
  <cellStyles count="1">
    <cellStyle name="Normal" xfId="0" builtinId="0"/>
  </cellStyles>
  <dxfs count="45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msrvs.registry.faa.gov/renewregistration/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www.faa.gov/licenses_certificates/aircraft_certification/aircraft_registry/reregistration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1</xdr:row>
      <xdr:rowOff>38101</xdr:rowOff>
    </xdr:from>
    <xdr:to>
      <xdr:col>5</xdr:col>
      <xdr:colOff>606249</xdr:colOff>
      <xdr:row>1</xdr:row>
      <xdr:rowOff>342900</xdr:rowOff>
    </xdr:to>
    <xdr:pic>
      <xdr:nvPicPr>
        <xdr:cNvPr id="1025" name="Picture 1" descr="http://themooneyflyer.com/images/slide01x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8475" y="333376"/>
          <a:ext cx="1082499" cy="30479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76200</xdr:colOff>
      <xdr:row>5</xdr:row>
      <xdr:rowOff>54575</xdr:rowOff>
    </xdr:to>
    <xdr:pic>
      <xdr:nvPicPr>
        <xdr:cNvPr id="4" name="Picture 1" descr="Image result for renew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D1FCF7-31D2-4CFA-9728-573CCEA8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53275" y="847725"/>
          <a:ext cx="762000" cy="4355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276225</xdr:colOff>
      <xdr:row>9</xdr:row>
      <xdr:rowOff>180975</xdr:rowOff>
    </xdr:to>
    <xdr:pic>
      <xdr:nvPicPr>
        <xdr:cNvPr id="2" name="Picture 1" descr="O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24790"/>
        <a:stretch>
          <a:fillRect/>
        </a:stretch>
      </xdr:blipFill>
      <xdr:spPr>
        <a:xfrm>
          <a:off x="0" y="190500"/>
          <a:ext cx="7591425" cy="1704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2</xdr:row>
      <xdr:rowOff>95250</xdr:rowOff>
    </xdr:from>
    <xdr:to>
      <xdr:col>9</xdr:col>
      <xdr:colOff>514350</xdr:colOff>
      <xdr:row>17</xdr:row>
      <xdr:rowOff>57150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61975" y="476250"/>
          <a:ext cx="4829175" cy="281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400" b="1" i="0">
              <a:solidFill>
                <a:schemeClr val="dk1"/>
              </a:solidFill>
              <a:latin typeface="+mn-lt"/>
              <a:ea typeface="+mn-ea"/>
              <a:cs typeface="+mn-cs"/>
            </a:rPr>
            <a:t>Approximately six months before an aircraft's registration expires,</a:t>
          </a:r>
          <a:r>
            <a:rPr lang="en-US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> the Registry will mail a notice with instructions to the owner using the mailing address of record. The notice will identify the expiration date, and a file-by date by which application must be made to enable arrival of the new certificate before the old certificate expires.</a:t>
          </a:r>
        </a:p>
        <a:p>
          <a:r>
            <a:rPr lang="en-US" sz="1100"/>
            <a:t>https://www.faa.gov/licenses_certificates/aircraft_certification/aircraft_registry/reregistration/ </a:t>
          </a:r>
        </a:p>
      </xdr:txBody>
    </xdr:sp>
    <xdr:clientData/>
  </xdr:twoCellAnchor>
  <xdr:twoCellAnchor editAs="oneCell">
    <xdr:from>
      <xdr:col>9</xdr:col>
      <xdr:colOff>355378</xdr:colOff>
      <xdr:row>8</xdr:row>
      <xdr:rowOff>187547</xdr:rowOff>
    </xdr:from>
    <xdr:to>
      <xdr:col>12</xdr:col>
      <xdr:colOff>16096</xdr:colOff>
      <xdr:row>20</xdr:row>
      <xdr:rowOff>254222</xdr:rowOff>
    </xdr:to>
    <xdr:pic>
      <xdr:nvPicPr>
        <xdr:cNvPr id="2049" name="Picture 1" descr="Image result for arrow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5286031">
          <a:off x="5410199" y="2247901"/>
          <a:ext cx="2352675" cy="14895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workbookViewId="0">
      <selection activeCell="E40" sqref="E40:F40"/>
    </sheetView>
  </sheetViews>
  <sheetFormatPr defaultRowHeight="15" x14ac:dyDescent="0.25"/>
  <cols>
    <col min="3" max="4" width="11.5703125" customWidth="1"/>
    <col min="5" max="5" width="11.28515625" customWidth="1"/>
    <col min="6" max="6" width="13" customWidth="1"/>
    <col min="8" max="8" width="10.7109375" customWidth="1"/>
    <col min="9" max="9" width="11" customWidth="1"/>
    <col min="10" max="10" width="10.7109375" customWidth="1"/>
    <col min="11" max="11" width="10.28515625" customWidth="1"/>
    <col min="15" max="15" width="9.28515625" bestFit="1" customWidth="1"/>
  </cols>
  <sheetData>
    <row r="1" spans="1:19" ht="23.25" x14ac:dyDescent="0.35">
      <c r="A1" s="22" t="s">
        <v>109</v>
      </c>
      <c r="B1" s="22"/>
      <c r="C1" s="22"/>
      <c r="D1" s="22"/>
      <c r="E1" s="22"/>
      <c r="F1" s="22"/>
      <c r="G1" s="22"/>
      <c r="H1" s="22"/>
      <c r="I1" s="22"/>
      <c r="J1" s="48" t="s">
        <v>117</v>
      </c>
      <c r="K1" s="47">
        <v>43130</v>
      </c>
    </row>
    <row r="2" spans="1:19" ht="28.5" x14ac:dyDescent="0.45">
      <c r="A2" s="61" t="s">
        <v>35</v>
      </c>
      <c r="B2" s="61"/>
      <c r="C2" s="61"/>
      <c r="D2" s="7">
        <f ca="1">TODAY()</f>
        <v>45023</v>
      </c>
      <c r="E2" s="3"/>
      <c r="F2" s="2"/>
      <c r="G2" s="4" t="s">
        <v>36</v>
      </c>
      <c r="H2" s="4"/>
      <c r="I2" s="49">
        <v>3417.5</v>
      </c>
      <c r="J2" s="6"/>
    </row>
    <row r="3" spans="1:19" x14ac:dyDescent="0.25">
      <c r="A3" s="52" t="s">
        <v>29</v>
      </c>
      <c r="B3" s="53"/>
      <c r="C3" s="10" t="s">
        <v>47</v>
      </c>
      <c r="D3" s="10" t="s">
        <v>30</v>
      </c>
      <c r="E3" s="52" t="s">
        <v>31</v>
      </c>
      <c r="F3" s="53"/>
      <c r="G3" s="11" t="s">
        <v>38</v>
      </c>
      <c r="H3" s="11" t="s">
        <v>48</v>
      </c>
      <c r="I3" s="10" t="s">
        <v>32</v>
      </c>
      <c r="J3" s="12" t="s">
        <v>33</v>
      </c>
      <c r="K3" s="9"/>
      <c r="M3" s="56" t="s">
        <v>83</v>
      </c>
      <c r="N3" s="57"/>
      <c r="O3" s="57"/>
      <c r="P3" s="57"/>
      <c r="Q3" s="57"/>
      <c r="R3" s="57"/>
      <c r="S3" s="58"/>
    </row>
    <row r="4" spans="1:19" x14ac:dyDescent="0.25">
      <c r="A4" s="1" t="s">
        <v>0</v>
      </c>
      <c r="B4" s="1"/>
      <c r="C4" s="8" t="s">
        <v>34</v>
      </c>
      <c r="D4" s="69">
        <v>43831</v>
      </c>
      <c r="E4" s="50" t="s">
        <v>118</v>
      </c>
      <c r="F4" s="50"/>
      <c r="G4" s="8" t="s">
        <v>34</v>
      </c>
      <c r="H4" s="40">
        <f>EDATE(D4,86)</f>
        <v>46447</v>
      </c>
      <c r="I4" s="8" t="s">
        <v>34</v>
      </c>
      <c r="J4" s="16">
        <f ca="1">H4-D2</f>
        <v>1424</v>
      </c>
      <c r="M4" s="24" t="s">
        <v>84</v>
      </c>
      <c r="N4" s="25" t="s">
        <v>85</v>
      </c>
      <c r="O4" s="26" t="s">
        <v>86</v>
      </c>
      <c r="P4" s="27" t="s">
        <v>87</v>
      </c>
      <c r="Q4" s="28" t="s">
        <v>88</v>
      </c>
      <c r="R4" s="29" t="s">
        <v>89</v>
      </c>
      <c r="S4" s="30" t="s">
        <v>90</v>
      </c>
    </row>
    <row r="5" spans="1:19" x14ac:dyDescent="0.25">
      <c r="A5" s="50" t="s">
        <v>1</v>
      </c>
      <c r="B5" s="50"/>
      <c r="C5" s="35">
        <v>3401.7</v>
      </c>
      <c r="D5" s="70">
        <v>43069</v>
      </c>
      <c r="E5" s="50" t="s">
        <v>37</v>
      </c>
      <c r="F5" s="50"/>
      <c r="G5" s="8" t="s">
        <v>34</v>
      </c>
      <c r="H5" s="5">
        <f>EDATE(D5,12)</f>
        <v>43434</v>
      </c>
      <c r="I5" s="8" t="s">
        <v>34</v>
      </c>
      <c r="J5" s="8">
        <f ca="1">H5-D2</f>
        <v>-1589</v>
      </c>
      <c r="M5" s="31" t="s">
        <v>92</v>
      </c>
      <c r="N5" s="32">
        <v>77</v>
      </c>
      <c r="O5" s="33">
        <v>77</v>
      </c>
      <c r="P5" s="34">
        <v>74</v>
      </c>
      <c r="Q5" s="20">
        <v>72</v>
      </c>
      <c r="R5" s="35">
        <v>70</v>
      </c>
      <c r="S5" s="34">
        <v>74</v>
      </c>
    </row>
    <row r="6" spans="1:19" x14ac:dyDescent="0.25">
      <c r="A6" s="50" t="s">
        <v>2</v>
      </c>
      <c r="B6" s="50"/>
      <c r="C6" s="35">
        <v>3401.7</v>
      </c>
      <c r="D6" s="8" t="s">
        <v>34</v>
      </c>
      <c r="E6" s="54" t="s">
        <v>53</v>
      </c>
      <c r="F6" s="55"/>
      <c r="G6" s="1">
        <f>C6+100</f>
        <v>3501.7</v>
      </c>
      <c r="H6" s="8" t="s">
        <v>34</v>
      </c>
      <c r="I6" s="8">
        <f>G6-I2</f>
        <v>84.199999999999818</v>
      </c>
      <c r="J6" s="8" t="s">
        <v>34</v>
      </c>
      <c r="M6" s="31"/>
      <c r="N6" s="32"/>
      <c r="O6" s="33"/>
      <c r="P6" s="34"/>
      <c r="Q6" s="20"/>
      <c r="R6" s="35"/>
      <c r="S6" s="34"/>
    </row>
    <row r="7" spans="1:19" x14ac:dyDescent="0.25">
      <c r="A7" s="51" t="s">
        <v>8</v>
      </c>
      <c r="B7" s="51"/>
      <c r="C7" s="10" t="s">
        <v>47</v>
      </c>
      <c r="D7" s="10" t="s">
        <v>30</v>
      </c>
      <c r="E7" s="52" t="s">
        <v>31</v>
      </c>
      <c r="F7" s="53"/>
      <c r="G7" s="11" t="s">
        <v>38</v>
      </c>
      <c r="H7" s="11" t="s">
        <v>115</v>
      </c>
      <c r="I7" s="10" t="s">
        <v>32</v>
      </c>
      <c r="J7" s="11" t="s">
        <v>33</v>
      </c>
      <c r="M7" s="36"/>
      <c r="N7" s="32"/>
      <c r="O7" s="33"/>
      <c r="P7" s="34"/>
      <c r="Q7" s="20"/>
      <c r="R7" s="35"/>
      <c r="S7" s="34"/>
    </row>
    <row r="8" spans="1:19" x14ac:dyDescent="0.25">
      <c r="A8" s="50" t="s">
        <v>9</v>
      </c>
      <c r="B8" s="50"/>
      <c r="C8" s="35">
        <v>2303</v>
      </c>
      <c r="D8" s="40">
        <v>38005</v>
      </c>
      <c r="E8" s="54" t="s">
        <v>39</v>
      </c>
      <c r="F8" s="55"/>
      <c r="G8" s="8">
        <f>C8+1800</f>
        <v>4103</v>
      </c>
      <c r="H8" s="13">
        <f>I2-C8</f>
        <v>1114.5</v>
      </c>
      <c r="I8" s="8">
        <f>G8-I2</f>
        <v>685.5</v>
      </c>
      <c r="J8" s="8" t="s">
        <v>34</v>
      </c>
      <c r="M8" s="36"/>
      <c r="N8" s="32"/>
      <c r="O8" s="33"/>
      <c r="P8" s="34"/>
      <c r="Q8" s="20"/>
      <c r="R8" s="35"/>
      <c r="S8" s="34"/>
    </row>
    <row r="9" spans="1:19" x14ac:dyDescent="0.25">
      <c r="A9" s="50" t="s">
        <v>10</v>
      </c>
      <c r="B9" s="50"/>
      <c r="C9" s="35">
        <v>3294</v>
      </c>
      <c r="D9" s="40">
        <v>42696</v>
      </c>
      <c r="E9" s="54"/>
      <c r="F9" s="55"/>
      <c r="G9" s="8" t="s">
        <v>34</v>
      </c>
      <c r="H9" s="13">
        <f>I2-C9</f>
        <v>123.5</v>
      </c>
      <c r="I9" s="8"/>
      <c r="J9" s="8" t="s">
        <v>34</v>
      </c>
      <c r="M9" s="5"/>
      <c r="N9" s="32"/>
      <c r="O9" s="33"/>
      <c r="P9" s="34"/>
      <c r="Q9" s="20"/>
      <c r="R9" s="35"/>
      <c r="S9" s="34"/>
    </row>
    <row r="10" spans="1:19" x14ac:dyDescent="0.25">
      <c r="A10" s="51" t="s">
        <v>8</v>
      </c>
      <c r="B10" s="51"/>
      <c r="C10" s="10" t="s">
        <v>47</v>
      </c>
      <c r="D10" s="10" t="s">
        <v>30</v>
      </c>
      <c r="E10" s="52" t="s">
        <v>31</v>
      </c>
      <c r="F10" s="53"/>
      <c r="G10" s="11" t="s">
        <v>38</v>
      </c>
      <c r="H10" s="11" t="s">
        <v>48</v>
      </c>
      <c r="I10" s="10" t="s">
        <v>32</v>
      </c>
      <c r="J10" s="11" t="s">
        <v>33</v>
      </c>
      <c r="M10" s="5"/>
      <c r="N10" s="32"/>
      <c r="O10" s="33"/>
      <c r="P10" s="34"/>
      <c r="Q10" s="20"/>
      <c r="R10" s="35"/>
      <c r="S10" s="34"/>
    </row>
    <row r="11" spans="1:19" x14ac:dyDescent="0.25">
      <c r="A11" s="50" t="s">
        <v>11</v>
      </c>
      <c r="B11" s="50"/>
      <c r="C11" s="35">
        <v>3244</v>
      </c>
      <c r="D11" s="40">
        <v>42534</v>
      </c>
      <c r="E11" s="54" t="s">
        <v>40</v>
      </c>
      <c r="F11" s="55"/>
      <c r="G11" s="8">
        <f>C11+1000</f>
        <v>4244</v>
      </c>
      <c r="H11" s="14" t="s">
        <v>34</v>
      </c>
      <c r="I11" s="8">
        <f>G11-I2</f>
        <v>826.5</v>
      </c>
      <c r="J11" s="8" t="s">
        <v>34</v>
      </c>
      <c r="M11" s="36"/>
      <c r="N11" s="32"/>
      <c r="O11" s="33"/>
      <c r="P11" s="34"/>
      <c r="Q11" s="20"/>
      <c r="R11" s="35"/>
      <c r="S11" s="34"/>
    </row>
    <row r="12" spans="1:19" x14ac:dyDescent="0.25">
      <c r="A12" s="50" t="s">
        <v>3</v>
      </c>
      <c r="B12" s="50"/>
      <c r="C12" s="35">
        <v>3401.7</v>
      </c>
      <c r="D12" s="40">
        <v>43069</v>
      </c>
      <c r="E12" s="54" t="s">
        <v>54</v>
      </c>
      <c r="F12" s="55"/>
      <c r="G12" s="8">
        <f>C12+25</f>
        <v>3426.7</v>
      </c>
      <c r="H12" s="5">
        <f>EDATE(D12,4)</f>
        <v>43189</v>
      </c>
      <c r="I12" s="8">
        <f>G12-I2</f>
        <v>9.1999999999998181</v>
      </c>
      <c r="J12" s="8">
        <f ca="1">H12-D2</f>
        <v>-1834</v>
      </c>
      <c r="M12" s="36"/>
      <c r="N12" s="32"/>
      <c r="O12" s="33"/>
      <c r="P12" s="37"/>
      <c r="Q12" s="20"/>
      <c r="R12" s="35"/>
      <c r="S12" s="34"/>
    </row>
    <row r="13" spans="1:19" x14ac:dyDescent="0.25">
      <c r="A13" s="50" t="s">
        <v>4</v>
      </c>
      <c r="B13" s="50"/>
      <c r="C13" s="35">
        <v>3401.7</v>
      </c>
      <c r="D13" s="40">
        <v>43069</v>
      </c>
      <c r="E13" s="54" t="s">
        <v>54</v>
      </c>
      <c r="F13" s="55"/>
      <c r="G13" s="8">
        <f>C13+25</f>
        <v>3426.7</v>
      </c>
      <c r="H13" s="5">
        <f>EDATE(D13,4)</f>
        <v>43189</v>
      </c>
      <c r="I13" s="8">
        <f>G13-I2</f>
        <v>9.1999999999998181</v>
      </c>
      <c r="J13" s="8">
        <f ca="1">H13-D2</f>
        <v>-1834</v>
      </c>
      <c r="M13" s="1"/>
      <c r="N13" s="32"/>
      <c r="O13" s="33"/>
      <c r="P13" s="34"/>
      <c r="Q13" s="20"/>
      <c r="R13" s="35"/>
      <c r="S13" s="34"/>
    </row>
    <row r="14" spans="1:19" x14ac:dyDescent="0.25">
      <c r="A14" s="50" t="s">
        <v>5</v>
      </c>
      <c r="B14" s="50"/>
      <c r="C14" s="35">
        <v>3401.17</v>
      </c>
      <c r="D14" s="40">
        <v>43069</v>
      </c>
      <c r="E14" s="59" t="s">
        <v>68</v>
      </c>
      <c r="F14" s="60"/>
      <c r="G14" s="15" t="s">
        <v>82</v>
      </c>
      <c r="H14" s="5">
        <f>EDATE(D14,12)</f>
        <v>43434</v>
      </c>
      <c r="I14" s="8" t="s">
        <v>110</v>
      </c>
      <c r="J14" s="41">
        <v>47087</v>
      </c>
      <c r="M14" s="1"/>
      <c r="N14" s="32"/>
      <c r="O14" s="33"/>
      <c r="P14" s="34"/>
      <c r="Q14" s="20"/>
      <c r="R14" s="35"/>
      <c r="S14" s="34"/>
    </row>
    <row r="15" spans="1:19" x14ac:dyDescent="0.25">
      <c r="A15" s="50" t="s">
        <v>7</v>
      </c>
      <c r="B15" s="50"/>
      <c r="C15" s="35">
        <v>2694</v>
      </c>
      <c r="D15" s="40">
        <v>39721</v>
      </c>
      <c r="E15" s="59" t="s">
        <v>78</v>
      </c>
      <c r="F15" s="60"/>
      <c r="G15" s="8"/>
      <c r="H15" s="5"/>
      <c r="I15" s="8"/>
      <c r="J15" s="8"/>
      <c r="M15" s="1"/>
      <c r="N15" s="32"/>
      <c r="O15" s="33"/>
      <c r="P15" s="34"/>
      <c r="Q15" s="20"/>
      <c r="R15" s="35"/>
      <c r="S15" s="34"/>
    </row>
    <row r="16" spans="1:19" x14ac:dyDescent="0.25">
      <c r="A16" s="50" t="s">
        <v>6</v>
      </c>
      <c r="B16" s="50"/>
      <c r="C16" s="35">
        <v>3401.17</v>
      </c>
      <c r="D16" s="40">
        <v>43069</v>
      </c>
      <c r="E16" s="59" t="s">
        <v>69</v>
      </c>
      <c r="F16" s="60"/>
      <c r="G16" s="8" t="s">
        <v>34</v>
      </c>
      <c r="H16" s="5">
        <f>EDATE(D16,12)</f>
        <v>43434</v>
      </c>
      <c r="I16" s="8" t="s">
        <v>34</v>
      </c>
      <c r="J16" s="8">
        <f ca="1">H16-D2</f>
        <v>-1589</v>
      </c>
      <c r="M16" s="38"/>
      <c r="N16" s="8"/>
      <c r="O16" s="8"/>
      <c r="P16" s="8"/>
      <c r="Q16" s="8"/>
      <c r="R16" s="8"/>
      <c r="S16" s="8"/>
    </row>
    <row r="17" spans="1:20" x14ac:dyDescent="0.25">
      <c r="A17" s="50" t="s">
        <v>55</v>
      </c>
      <c r="B17" s="50"/>
      <c r="C17" s="35">
        <v>3401.7</v>
      </c>
      <c r="D17" s="40">
        <v>43069</v>
      </c>
      <c r="E17" s="54" t="s">
        <v>42</v>
      </c>
      <c r="F17" s="55"/>
      <c r="G17" s="8">
        <f>C17+500</f>
        <v>3901.7</v>
      </c>
      <c r="H17" s="5">
        <f>EDATE(D17,48)</f>
        <v>44530</v>
      </c>
      <c r="I17" s="8">
        <f>G17-I2</f>
        <v>484.19999999999982</v>
      </c>
      <c r="J17" s="8" t="s">
        <v>34</v>
      </c>
    </row>
    <row r="18" spans="1:20" x14ac:dyDescent="0.25">
      <c r="A18" s="59" t="s">
        <v>70</v>
      </c>
      <c r="B18" s="55"/>
      <c r="C18" s="35">
        <v>3401.7</v>
      </c>
      <c r="D18" s="40">
        <v>43069</v>
      </c>
      <c r="E18" s="59" t="s">
        <v>72</v>
      </c>
      <c r="F18" s="55"/>
      <c r="G18" s="8">
        <f>C18+500</f>
        <v>3901.7</v>
      </c>
      <c r="H18" s="14" t="s">
        <v>34</v>
      </c>
      <c r="I18" s="8">
        <f>G18-I2</f>
        <v>484.19999999999982</v>
      </c>
      <c r="J18" s="8" t="s">
        <v>34</v>
      </c>
    </row>
    <row r="19" spans="1:20" x14ac:dyDescent="0.25">
      <c r="A19" s="50" t="s">
        <v>56</v>
      </c>
      <c r="B19" s="50"/>
      <c r="C19" s="35">
        <v>3401.7</v>
      </c>
      <c r="D19" s="40">
        <v>43069</v>
      </c>
      <c r="E19" s="54" t="s">
        <v>42</v>
      </c>
      <c r="F19" s="55"/>
      <c r="G19" s="8">
        <f>C19+500</f>
        <v>3901.7</v>
      </c>
      <c r="H19" s="5">
        <f>EDATE(D19,48)</f>
        <v>44530</v>
      </c>
      <c r="I19" s="8">
        <f>G19-I2</f>
        <v>484.19999999999982</v>
      </c>
      <c r="J19" s="8" t="s">
        <v>34</v>
      </c>
    </row>
    <row r="20" spans="1:20" x14ac:dyDescent="0.25">
      <c r="A20" s="59" t="s">
        <v>71</v>
      </c>
      <c r="B20" s="60"/>
      <c r="C20" s="35">
        <v>3401.7</v>
      </c>
      <c r="D20" s="40">
        <v>43069</v>
      </c>
      <c r="E20" s="59" t="s">
        <v>72</v>
      </c>
      <c r="F20" s="55"/>
      <c r="G20" s="8">
        <f>C20+500</f>
        <v>3901.7</v>
      </c>
      <c r="H20" s="14" t="s">
        <v>76</v>
      </c>
      <c r="I20" s="8">
        <f>G20-I2</f>
        <v>484.19999999999982</v>
      </c>
      <c r="J20" s="8" t="s">
        <v>34</v>
      </c>
    </row>
    <row r="21" spans="1:20" x14ac:dyDescent="0.25">
      <c r="A21" s="50" t="s">
        <v>13</v>
      </c>
      <c r="B21" s="50"/>
      <c r="C21" s="35">
        <v>3401.7</v>
      </c>
      <c r="D21" s="40">
        <v>43069</v>
      </c>
      <c r="E21" s="54" t="s">
        <v>41</v>
      </c>
      <c r="F21" s="55"/>
      <c r="G21" s="8">
        <f>C21+300</f>
        <v>3701.7</v>
      </c>
      <c r="H21" s="5">
        <f>EDATE(D21,24)</f>
        <v>43799</v>
      </c>
      <c r="I21" s="8">
        <f>G21-I2</f>
        <v>284.19999999999982</v>
      </c>
      <c r="J21" s="8" t="s">
        <v>34</v>
      </c>
      <c r="M21" s="43" t="s">
        <v>93</v>
      </c>
      <c r="N21" s="43"/>
      <c r="O21" s="43"/>
      <c r="P21" s="43"/>
      <c r="Q21" s="43" t="s">
        <v>94</v>
      </c>
      <c r="R21" s="43"/>
      <c r="S21" s="43" t="s">
        <v>95</v>
      </c>
      <c r="T21" s="43" t="s">
        <v>96</v>
      </c>
    </row>
    <row r="22" spans="1:20" x14ac:dyDescent="0.25">
      <c r="A22" s="51" t="s">
        <v>18</v>
      </c>
      <c r="B22" s="51"/>
      <c r="C22" s="17" t="s">
        <v>47</v>
      </c>
      <c r="D22" s="10" t="s">
        <v>30</v>
      </c>
      <c r="E22" s="52" t="s">
        <v>31</v>
      </c>
      <c r="F22" s="53"/>
      <c r="G22" s="11" t="s">
        <v>38</v>
      </c>
      <c r="H22" s="11" t="s">
        <v>115</v>
      </c>
      <c r="I22" s="10" t="s">
        <v>32</v>
      </c>
      <c r="J22" s="11" t="s">
        <v>33</v>
      </c>
      <c r="M22" s="50" t="s">
        <v>97</v>
      </c>
      <c r="N22" s="50"/>
      <c r="O22" s="39">
        <v>43087</v>
      </c>
      <c r="P22" s="1"/>
      <c r="Q22" s="8" t="s">
        <v>98</v>
      </c>
      <c r="R22" s="1"/>
      <c r="S22" s="39">
        <f>EDATE(O22,1)</f>
        <v>43118</v>
      </c>
      <c r="T22" s="8">
        <f ca="1">S22-D2</f>
        <v>-1905</v>
      </c>
    </row>
    <row r="23" spans="1:20" x14ac:dyDescent="0.25">
      <c r="A23" s="50" t="s">
        <v>9</v>
      </c>
      <c r="B23" s="50"/>
      <c r="C23" s="35">
        <v>2187</v>
      </c>
      <c r="D23" s="40">
        <v>37624</v>
      </c>
      <c r="E23" s="59" t="s">
        <v>79</v>
      </c>
      <c r="F23" s="55"/>
      <c r="G23" s="1">
        <f>C23+2000</f>
        <v>4187</v>
      </c>
      <c r="H23" s="21">
        <f>I2-C23</f>
        <v>1230.5</v>
      </c>
      <c r="I23" s="21">
        <f>G23-I2</f>
        <v>769.5</v>
      </c>
      <c r="J23" s="13">
        <f ca="1">H23-D2</f>
        <v>-43792.5</v>
      </c>
      <c r="M23" s="50" t="s">
        <v>99</v>
      </c>
      <c r="N23" s="50"/>
      <c r="O23" s="39">
        <v>43087</v>
      </c>
      <c r="P23" s="1"/>
      <c r="Q23" s="8" t="s">
        <v>100</v>
      </c>
      <c r="R23" s="1"/>
      <c r="S23" s="39">
        <f>EDATE(O23,2)</f>
        <v>43149</v>
      </c>
      <c r="T23" s="8">
        <f ca="1">S23-D2</f>
        <v>-1874</v>
      </c>
    </row>
    <row r="24" spans="1:20" x14ac:dyDescent="0.25">
      <c r="A24" s="62" t="s">
        <v>81</v>
      </c>
      <c r="B24" s="62"/>
      <c r="C24" s="35">
        <v>2884</v>
      </c>
      <c r="D24" s="40">
        <v>41209</v>
      </c>
      <c r="E24" s="59"/>
      <c r="F24" s="60"/>
      <c r="G24" s="1"/>
      <c r="H24" s="21">
        <f>I2-C24</f>
        <v>533.5</v>
      </c>
      <c r="I24" s="1"/>
      <c r="J24" s="8" t="s">
        <v>34</v>
      </c>
      <c r="M24" s="50" t="s">
        <v>101</v>
      </c>
      <c r="N24" s="50"/>
      <c r="O24" s="39">
        <v>43069</v>
      </c>
      <c r="P24" s="1"/>
      <c r="Q24" s="8" t="s">
        <v>102</v>
      </c>
      <c r="R24" s="1"/>
      <c r="S24" s="39">
        <f>EDATE(O24,4)</f>
        <v>43189</v>
      </c>
      <c r="T24" s="8">
        <f ca="1">S24-D2</f>
        <v>-1834</v>
      </c>
    </row>
    <row r="25" spans="1:20" x14ac:dyDescent="0.25">
      <c r="A25" s="51" t="s">
        <v>22</v>
      </c>
      <c r="B25" s="51"/>
      <c r="C25" s="17" t="s">
        <v>47</v>
      </c>
      <c r="D25" s="10" t="s">
        <v>30</v>
      </c>
      <c r="E25" s="52" t="s">
        <v>31</v>
      </c>
      <c r="F25" s="53"/>
      <c r="G25" s="11" t="s">
        <v>38</v>
      </c>
      <c r="H25" s="11" t="s">
        <v>48</v>
      </c>
      <c r="I25" s="10" t="s">
        <v>32</v>
      </c>
      <c r="J25" s="11" t="s">
        <v>33</v>
      </c>
    </row>
    <row r="26" spans="1:20" x14ac:dyDescent="0.25">
      <c r="A26" s="50" t="s">
        <v>77</v>
      </c>
      <c r="B26" s="50"/>
      <c r="C26" s="35">
        <v>3283.6</v>
      </c>
      <c r="D26" s="40">
        <v>42673</v>
      </c>
      <c r="E26" s="54" t="s">
        <v>45</v>
      </c>
      <c r="F26" s="55"/>
      <c r="G26" s="1">
        <f>C26+4000</f>
        <v>7283.6</v>
      </c>
      <c r="H26" s="14" t="s">
        <v>34</v>
      </c>
      <c r="I26" s="8">
        <f>G26-I2</f>
        <v>3866.1000000000004</v>
      </c>
      <c r="J26" s="8" t="s">
        <v>34</v>
      </c>
    </row>
    <row r="27" spans="1:20" x14ac:dyDescent="0.25">
      <c r="A27" s="50" t="s">
        <v>73</v>
      </c>
      <c r="B27" s="50"/>
      <c r="C27" s="35">
        <v>2350</v>
      </c>
      <c r="D27" s="40">
        <v>38203</v>
      </c>
      <c r="E27" s="59" t="s">
        <v>80</v>
      </c>
      <c r="F27" s="60"/>
      <c r="G27" s="8" t="s">
        <v>34</v>
      </c>
      <c r="H27" s="5">
        <f>EDATE(D27,168)</f>
        <v>43316</v>
      </c>
      <c r="I27" s="8" t="s">
        <v>34</v>
      </c>
      <c r="J27" s="8">
        <f ca="1">H27-D2</f>
        <v>-1707</v>
      </c>
    </row>
    <row r="28" spans="1:20" x14ac:dyDescent="0.25">
      <c r="A28" s="54" t="s">
        <v>74</v>
      </c>
      <c r="B28" s="55"/>
      <c r="C28" s="35">
        <v>3151.6</v>
      </c>
      <c r="D28" s="40">
        <v>42277</v>
      </c>
      <c r="E28" s="59" t="s">
        <v>80</v>
      </c>
      <c r="F28" s="60"/>
      <c r="G28" s="8" t="s">
        <v>34</v>
      </c>
      <c r="H28" s="5">
        <f>EDATE(D28,168)</f>
        <v>47391</v>
      </c>
      <c r="I28" s="8" t="s">
        <v>34</v>
      </c>
      <c r="J28" s="8">
        <f ca="1">H28-D2</f>
        <v>2368</v>
      </c>
    </row>
    <row r="29" spans="1:20" x14ac:dyDescent="0.25">
      <c r="A29" s="54" t="s">
        <v>75</v>
      </c>
      <c r="B29" s="55"/>
      <c r="C29" s="35">
        <v>3151.6</v>
      </c>
      <c r="D29" s="40">
        <v>42277</v>
      </c>
      <c r="E29" s="59" t="s">
        <v>80</v>
      </c>
      <c r="F29" s="60"/>
      <c r="G29" s="8" t="s">
        <v>34</v>
      </c>
      <c r="H29" s="5">
        <f>EDATE(D29,168)</f>
        <v>47391</v>
      </c>
      <c r="I29" s="8" t="s">
        <v>34</v>
      </c>
      <c r="J29" s="8">
        <f ca="1">H29-D2</f>
        <v>2368</v>
      </c>
    </row>
    <row r="30" spans="1:20" x14ac:dyDescent="0.25">
      <c r="A30" s="62" t="s">
        <v>23</v>
      </c>
      <c r="B30" s="50"/>
      <c r="C30" s="35">
        <v>3283.6</v>
      </c>
      <c r="D30" s="40">
        <v>42673</v>
      </c>
      <c r="E30" s="54" t="s">
        <v>40</v>
      </c>
      <c r="F30" s="55"/>
      <c r="G30" s="1">
        <f>C30+1000</f>
        <v>4283.6000000000004</v>
      </c>
      <c r="H30" s="14" t="s">
        <v>34</v>
      </c>
      <c r="I30" s="8">
        <f>G30-I2</f>
        <v>866.10000000000036</v>
      </c>
      <c r="J30" s="8" t="s">
        <v>34</v>
      </c>
    </row>
    <row r="31" spans="1:20" x14ac:dyDescent="0.25">
      <c r="A31" s="51" t="s">
        <v>17</v>
      </c>
      <c r="B31" s="51"/>
      <c r="C31" s="17" t="s">
        <v>47</v>
      </c>
      <c r="D31" s="10" t="s">
        <v>30</v>
      </c>
      <c r="E31" s="52" t="s">
        <v>31</v>
      </c>
      <c r="F31" s="53"/>
      <c r="G31" s="11" t="s">
        <v>38</v>
      </c>
      <c r="H31" s="11" t="s">
        <v>48</v>
      </c>
      <c r="I31" s="10" t="s">
        <v>32</v>
      </c>
      <c r="J31" s="11" t="s">
        <v>33</v>
      </c>
    </row>
    <row r="32" spans="1:20" x14ac:dyDescent="0.25">
      <c r="A32" s="50" t="s">
        <v>24</v>
      </c>
      <c r="B32" s="50"/>
      <c r="C32" s="8" t="s">
        <v>34</v>
      </c>
      <c r="D32" s="40">
        <v>43069</v>
      </c>
      <c r="E32" s="54" t="s">
        <v>44</v>
      </c>
      <c r="F32" s="55"/>
      <c r="G32" s="8" t="s">
        <v>34</v>
      </c>
      <c r="H32" s="5">
        <f>EDATE(D32,24)</f>
        <v>43799</v>
      </c>
      <c r="I32" s="8" t="s">
        <v>34</v>
      </c>
      <c r="J32" s="8">
        <f ca="1">H32-D2</f>
        <v>-1224</v>
      </c>
    </row>
    <row r="33" spans="1:10" x14ac:dyDescent="0.25">
      <c r="A33" s="50" t="s">
        <v>25</v>
      </c>
      <c r="B33" s="50"/>
      <c r="C33" s="8" t="s">
        <v>57</v>
      </c>
      <c r="D33" s="40">
        <v>43069</v>
      </c>
      <c r="E33" s="54" t="s">
        <v>44</v>
      </c>
      <c r="F33" s="55"/>
      <c r="G33" s="8" t="s">
        <v>34</v>
      </c>
      <c r="H33" s="5">
        <f>EDATE(D33,24)</f>
        <v>43799</v>
      </c>
      <c r="I33" s="8" t="s">
        <v>34</v>
      </c>
      <c r="J33" s="8">
        <f ca="1">H33-D2</f>
        <v>-1224</v>
      </c>
    </row>
    <row r="34" spans="1:10" x14ac:dyDescent="0.25">
      <c r="A34" s="51" t="s">
        <v>26</v>
      </c>
      <c r="B34" s="51"/>
      <c r="C34" s="17" t="s">
        <v>47</v>
      </c>
      <c r="D34" s="10" t="s">
        <v>30</v>
      </c>
      <c r="E34" s="52" t="s">
        <v>31</v>
      </c>
      <c r="F34" s="53"/>
      <c r="G34" s="11" t="s">
        <v>38</v>
      </c>
      <c r="H34" s="11" t="s">
        <v>48</v>
      </c>
      <c r="I34" s="10" t="s">
        <v>32</v>
      </c>
      <c r="J34" s="11" t="s">
        <v>33</v>
      </c>
    </row>
    <row r="35" spans="1:10" x14ac:dyDescent="0.25">
      <c r="A35" s="50" t="s">
        <v>27</v>
      </c>
      <c r="B35" s="50"/>
      <c r="C35" s="8" t="s">
        <v>34</v>
      </c>
      <c r="D35" s="40">
        <v>42138</v>
      </c>
      <c r="E35" s="54" t="s">
        <v>46</v>
      </c>
      <c r="F35" s="55"/>
      <c r="G35" s="8" t="s">
        <v>34</v>
      </c>
      <c r="H35" s="5">
        <f>EDATE(D35,36)</f>
        <v>43234</v>
      </c>
      <c r="I35" s="8" t="s">
        <v>34</v>
      </c>
      <c r="J35" s="8">
        <f ca="1">H35-D2</f>
        <v>-1789</v>
      </c>
    </row>
    <row r="36" spans="1:10" x14ac:dyDescent="0.25">
      <c r="A36" s="50" t="s">
        <v>28</v>
      </c>
      <c r="B36" s="50"/>
      <c r="C36" s="8" t="s">
        <v>34</v>
      </c>
      <c r="D36" s="40">
        <v>38203</v>
      </c>
      <c r="E36" s="54" t="s">
        <v>46</v>
      </c>
      <c r="F36" s="55"/>
      <c r="G36" s="8" t="s">
        <v>34</v>
      </c>
      <c r="H36" s="5">
        <f>EDATE(D36,180)</f>
        <v>43681</v>
      </c>
      <c r="I36" s="8" t="s">
        <v>34</v>
      </c>
      <c r="J36" s="8">
        <f ca="1">H36-D2</f>
        <v>-1342</v>
      </c>
    </row>
    <row r="37" spans="1:10" x14ac:dyDescent="0.25">
      <c r="A37" s="51" t="s">
        <v>65</v>
      </c>
      <c r="B37" s="51"/>
      <c r="C37" s="10" t="s">
        <v>66</v>
      </c>
      <c r="D37" s="10" t="s">
        <v>30</v>
      </c>
      <c r="E37" s="52" t="s">
        <v>31</v>
      </c>
      <c r="F37" s="53"/>
      <c r="G37" s="11" t="s">
        <v>38</v>
      </c>
      <c r="H37" s="11" t="s">
        <v>48</v>
      </c>
      <c r="I37" s="10" t="s">
        <v>32</v>
      </c>
      <c r="J37" s="11" t="s">
        <v>33</v>
      </c>
    </row>
    <row r="38" spans="1:10" x14ac:dyDescent="0.25">
      <c r="A38" s="50" t="s">
        <v>19</v>
      </c>
      <c r="B38" s="50"/>
      <c r="C38" s="8" t="s">
        <v>34</v>
      </c>
      <c r="D38" s="40">
        <v>43069</v>
      </c>
      <c r="E38" s="54" t="s">
        <v>37</v>
      </c>
      <c r="F38" s="55"/>
      <c r="G38" s="8" t="s">
        <v>34</v>
      </c>
      <c r="H38" s="14">
        <f>EDATE(D38,12)</f>
        <v>43434</v>
      </c>
      <c r="I38" s="8" t="s">
        <v>34</v>
      </c>
      <c r="J38" s="8">
        <f ca="1">H38-D2</f>
        <v>-1589</v>
      </c>
    </row>
    <row r="39" spans="1:10" x14ac:dyDescent="0.25">
      <c r="A39" s="50" t="s">
        <v>21</v>
      </c>
      <c r="B39" s="50"/>
      <c r="C39" s="18" t="s">
        <v>67</v>
      </c>
      <c r="D39" s="40">
        <v>42277</v>
      </c>
      <c r="E39" s="59" t="s">
        <v>63</v>
      </c>
      <c r="F39" s="60"/>
      <c r="G39" s="8" t="s">
        <v>34</v>
      </c>
      <c r="H39" s="14">
        <f>EDATE(D39,42)</f>
        <v>43554</v>
      </c>
      <c r="I39" s="8" t="s">
        <v>34</v>
      </c>
      <c r="J39" s="8">
        <f ca="1">H39-D2</f>
        <v>-1469</v>
      </c>
    </row>
    <row r="40" spans="1:10" x14ac:dyDescent="0.25">
      <c r="A40" s="50" t="s">
        <v>20</v>
      </c>
      <c r="B40" s="50"/>
      <c r="C40" s="18" t="s">
        <v>52</v>
      </c>
      <c r="D40" s="40">
        <v>40999</v>
      </c>
      <c r="E40" s="59" t="s">
        <v>51</v>
      </c>
      <c r="F40" s="55"/>
      <c r="G40" s="8" t="s">
        <v>34</v>
      </c>
      <c r="H40" s="14">
        <f>EDATE(D40,96)</f>
        <v>43921</v>
      </c>
      <c r="I40" s="8" t="s">
        <v>34</v>
      </c>
      <c r="J40" s="8">
        <f ca="1">H40-D2</f>
        <v>-1102</v>
      </c>
    </row>
    <row r="41" spans="1:10" x14ac:dyDescent="0.25">
      <c r="A41" s="54" t="s">
        <v>116</v>
      </c>
      <c r="B41" s="55"/>
      <c r="C41" s="44" t="s">
        <v>113</v>
      </c>
      <c r="D41" s="45">
        <v>43131</v>
      </c>
      <c r="E41" s="59" t="s">
        <v>114</v>
      </c>
      <c r="F41" s="60"/>
      <c r="G41" s="23" t="s">
        <v>34</v>
      </c>
      <c r="H41" s="46">
        <f>EDATE(D41,24)</f>
        <v>43861</v>
      </c>
      <c r="I41" s="23" t="s">
        <v>34</v>
      </c>
      <c r="J41" s="23">
        <f>H41-D41</f>
        <v>730</v>
      </c>
    </row>
    <row r="42" spans="1:10" x14ac:dyDescent="0.25">
      <c r="A42" s="51" t="s">
        <v>64</v>
      </c>
      <c r="B42" s="51"/>
      <c r="C42" s="10" t="s">
        <v>47</v>
      </c>
      <c r="D42" s="10" t="s">
        <v>30</v>
      </c>
      <c r="E42" s="52" t="s">
        <v>31</v>
      </c>
      <c r="F42" s="53"/>
      <c r="G42" s="11" t="s">
        <v>38</v>
      </c>
      <c r="H42" s="11" t="s">
        <v>48</v>
      </c>
      <c r="I42" s="10" t="s">
        <v>32</v>
      </c>
      <c r="J42" s="11" t="s">
        <v>33</v>
      </c>
    </row>
    <row r="43" spans="1:10" x14ac:dyDescent="0.25">
      <c r="A43" s="50" t="s">
        <v>12</v>
      </c>
      <c r="B43" s="50"/>
      <c r="C43" s="35">
        <v>2884</v>
      </c>
      <c r="D43" s="40">
        <v>41213</v>
      </c>
      <c r="E43" s="54" t="s">
        <v>103</v>
      </c>
      <c r="F43" s="55"/>
      <c r="G43" s="8">
        <f>C43+500</f>
        <v>3384</v>
      </c>
      <c r="H43" s="14" t="s">
        <v>34</v>
      </c>
      <c r="I43" s="8">
        <f>G43-I2</f>
        <v>-33.5</v>
      </c>
      <c r="J43" s="8" t="s">
        <v>34</v>
      </c>
    </row>
    <row r="44" spans="1:10" x14ac:dyDescent="0.25">
      <c r="A44" s="65" t="s">
        <v>104</v>
      </c>
      <c r="B44" s="64"/>
      <c r="C44" s="35">
        <v>2964.5</v>
      </c>
      <c r="D44" s="40">
        <v>41578</v>
      </c>
      <c r="E44" s="63" t="s">
        <v>105</v>
      </c>
      <c r="F44" s="64"/>
      <c r="G44" s="8">
        <f>C44+100</f>
        <v>3064.5</v>
      </c>
      <c r="H44" s="14" t="s">
        <v>34</v>
      </c>
      <c r="I44" s="13">
        <f>G44-I2</f>
        <v>-353</v>
      </c>
      <c r="J44" s="8" t="s">
        <v>34</v>
      </c>
    </row>
    <row r="45" spans="1:10" x14ac:dyDescent="0.25">
      <c r="A45" s="65" t="s">
        <v>106</v>
      </c>
      <c r="B45" s="66"/>
      <c r="C45" s="35">
        <v>3283.6</v>
      </c>
      <c r="D45" s="40">
        <v>42646</v>
      </c>
      <c r="E45" s="54" t="s">
        <v>43</v>
      </c>
      <c r="F45" s="55"/>
      <c r="G45" s="8">
        <f>C45+500</f>
        <v>3783.6</v>
      </c>
      <c r="H45" s="14" t="s">
        <v>34</v>
      </c>
      <c r="I45" s="8">
        <f>G45-I2</f>
        <v>366.09999999999991</v>
      </c>
      <c r="J45" s="8" t="s">
        <v>34</v>
      </c>
    </row>
    <row r="46" spans="1:10" x14ac:dyDescent="0.25">
      <c r="A46" s="67" t="s">
        <v>107</v>
      </c>
      <c r="B46" s="68"/>
      <c r="C46" s="35">
        <v>2884</v>
      </c>
      <c r="D46" s="40">
        <v>41213</v>
      </c>
      <c r="E46" s="59" t="s">
        <v>108</v>
      </c>
      <c r="F46" s="55"/>
      <c r="G46" s="8" t="s">
        <v>34</v>
      </c>
      <c r="H46" s="14" t="s">
        <v>34</v>
      </c>
      <c r="I46" s="8" t="s">
        <v>34</v>
      </c>
      <c r="J46" s="8" t="s">
        <v>34</v>
      </c>
    </row>
    <row r="47" spans="1:10" x14ac:dyDescent="0.25">
      <c r="A47" s="51" t="s">
        <v>62</v>
      </c>
      <c r="B47" s="51"/>
      <c r="C47" s="10" t="s">
        <v>47</v>
      </c>
      <c r="D47" s="10" t="s">
        <v>30</v>
      </c>
      <c r="E47" s="52" t="s">
        <v>31</v>
      </c>
      <c r="F47" s="53"/>
      <c r="G47" s="11" t="s">
        <v>38</v>
      </c>
      <c r="H47" s="11" t="s">
        <v>48</v>
      </c>
      <c r="I47" s="10" t="s">
        <v>32</v>
      </c>
      <c r="J47" s="11" t="s">
        <v>33</v>
      </c>
    </row>
    <row r="48" spans="1:10" x14ac:dyDescent="0.25">
      <c r="A48" s="50" t="s">
        <v>14</v>
      </c>
      <c r="B48" s="50"/>
      <c r="C48" s="35">
        <v>3401.7</v>
      </c>
      <c r="D48" s="40">
        <v>43069</v>
      </c>
      <c r="E48" s="54" t="s">
        <v>43</v>
      </c>
      <c r="F48" s="55"/>
      <c r="G48" s="8">
        <f>C48+500</f>
        <v>3901.7</v>
      </c>
      <c r="H48" s="14" t="s">
        <v>34</v>
      </c>
      <c r="I48" s="8">
        <f>G48-I2</f>
        <v>484.19999999999982</v>
      </c>
      <c r="J48" s="8" t="s">
        <v>34</v>
      </c>
    </row>
    <row r="49" spans="1:10" x14ac:dyDescent="0.25">
      <c r="A49" s="50" t="s">
        <v>16</v>
      </c>
      <c r="B49" s="50"/>
      <c r="C49" s="35">
        <v>3401.7</v>
      </c>
      <c r="D49" s="40">
        <v>43069</v>
      </c>
      <c r="E49" s="54" t="s">
        <v>91</v>
      </c>
      <c r="F49" s="55"/>
      <c r="G49" s="8">
        <f>C49+1000</f>
        <v>4401.7</v>
      </c>
      <c r="H49" s="14" t="s">
        <v>34</v>
      </c>
      <c r="I49" s="8">
        <f>G49-I2</f>
        <v>984.19999999999982</v>
      </c>
      <c r="J49" s="8" t="s">
        <v>34</v>
      </c>
    </row>
    <row r="50" spans="1:10" x14ac:dyDescent="0.25">
      <c r="A50" s="50" t="s">
        <v>15</v>
      </c>
      <c r="B50" s="50"/>
      <c r="C50" s="35">
        <v>2840.6</v>
      </c>
      <c r="D50" s="40">
        <v>41047</v>
      </c>
      <c r="E50" s="54" t="s">
        <v>43</v>
      </c>
      <c r="F50" s="55"/>
      <c r="G50" s="8">
        <f>C50+500</f>
        <v>3340.6</v>
      </c>
      <c r="H50" s="14" t="s">
        <v>34</v>
      </c>
      <c r="I50" s="8">
        <f>G50-I2</f>
        <v>-76.900000000000091</v>
      </c>
      <c r="J50" s="8" t="s">
        <v>34</v>
      </c>
    </row>
    <row r="51" spans="1:10" x14ac:dyDescent="0.25">
      <c r="A51" s="50" t="s">
        <v>49</v>
      </c>
      <c r="B51" s="50"/>
      <c r="C51" s="8"/>
      <c r="D51" s="40">
        <v>42670</v>
      </c>
      <c r="E51" s="50" t="s">
        <v>61</v>
      </c>
      <c r="F51" s="50"/>
      <c r="G51" s="8" t="s">
        <v>34</v>
      </c>
      <c r="H51" s="14">
        <f>EDATE(D51,60)</f>
        <v>44496</v>
      </c>
      <c r="I51" s="8" t="s">
        <v>34</v>
      </c>
      <c r="J51" s="19">
        <f ca="1">H51-D2</f>
        <v>-527</v>
      </c>
    </row>
    <row r="52" spans="1:10" x14ac:dyDescent="0.25">
      <c r="A52" s="50" t="s">
        <v>50</v>
      </c>
      <c r="B52" s="50"/>
      <c r="C52" s="8"/>
      <c r="D52" s="40">
        <v>42670</v>
      </c>
      <c r="E52" s="50" t="s">
        <v>61</v>
      </c>
      <c r="F52" s="50"/>
      <c r="G52" s="8" t="s">
        <v>34</v>
      </c>
      <c r="H52" s="14">
        <f>EDATE(D52,60)</f>
        <v>44496</v>
      </c>
      <c r="I52" s="8" t="s">
        <v>34</v>
      </c>
      <c r="J52" s="19">
        <f ca="1">H52-D2</f>
        <v>-527</v>
      </c>
    </row>
    <row r="53" spans="1:10" x14ac:dyDescent="0.25">
      <c r="A53" s="54" t="s">
        <v>58</v>
      </c>
      <c r="B53" s="55"/>
      <c r="C53" s="8"/>
      <c r="D53" s="40">
        <v>42670</v>
      </c>
      <c r="E53" s="54" t="s">
        <v>60</v>
      </c>
      <c r="F53" s="55"/>
      <c r="G53" s="8" t="s">
        <v>34</v>
      </c>
      <c r="H53" s="14">
        <f>EDATE(D53,24)</f>
        <v>43400</v>
      </c>
      <c r="I53" s="8" t="s">
        <v>34</v>
      </c>
      <c r="J53" s="20">
        <f ca="1">H53-D2</f>
        <v>-1623</v>
      </c>
    </row>
    <row r="54" spans="1:10" x14ac:dyDescent="0.25">
      <c r="A54" s="54" t="s">
        <v>59</v>
      </c>
      <c r="B54" s="55"/>
      <c r="C54" s="8"/>
      <c r="D54" s="40">
        <v>42670</v>
      </c>
      <c r="E54" s="54" t="s">
        <v>60</v>
      </c>
      <c r="F54" s="55"/>
      <c r="G54" s="8" t="s">
        <v>34</v>
      </c>
      <c r="H54" s="14">
        <f>EDATE(D54,24)</f>
        <v>43400</v>
      </c>
      <c r="I54" s="8" t="s">
        <v>34</v>
      </c>
      <c r="J54" s="20">
        <f ca="1">H54-D2</f>
        <v>-1623</v>
      </c>
    </row>
  </sheetData>
  <mergeCells count="108">
    <mergeCell ref="A41:B41"/>
    <mergeCell ref="E41:F41"/>
    <mergeCell ref="A54:B54"/>
    <mergeCell ref="E54:F54"/>
    <mergeCell ref="A42:B42"/>
    <mergeCell ref="E42:F42"/>
    <mergeCell ref="A47:B47"/>
    <mergeCell ref="E47:F47"/>
    <mergeCell ref="A51:B51"/>
    <mergeCell ref="E51:F51"/>
    <mergeCell ref="A52:B52"/>
    <mergeCell ref="E52:F52"/>
    <mergeCell ref="A43:B43"/>
    <mergeCell ref="E43:F43"/>
    <mergeCell ref="A50:B50"/>
    <mergeCell ref="E50:F50"/>
    <mergeCell ref="A49:B49"/>
    <mergeCell ref="E49:F49"/>
    <mergeCell ref="E44:F44"/>
    <mergeCell ref="E45:F45"/>
    <mergeCell ref="E46:F46"/>
    <mergeCell ref="A44:B44"/>
    <mergeCell ref="A45:B45"/>
    <mergeCell ref="A46:B46"/>
    <mergeCell ref="A48:B48"/>
    <mergeCell ref="E48:F48"/>
    <mergeCell ref="A53:B53"/>
    <mergeCell ref="E53:F53"/>
    <mergeCell ref="A18:B18"/>
    <mergeCell ref="E18:F18"/>
    <mergeCell ref="A20:B20"/>
    <mergeCell ref="E20:F20"/>
    <mergeCell ref="A28:B28"/>
    <mergeCell ref="E28:F28"/>
    <mergeCell ref="E21:F21"/>
    <mergeCell ref="E35:F35"/>
    <mergeCell ref="E36:F36"/>
    <mergeCell ref="E22:F22"/>
    <mergeCell ref="E24:F24"/>
    <mergeCell ref="E23:F23"/>
    <mergeCell ref="E29:F29"/>
    <mergeCell ref="A35:B35"/>
    <mergeCell ref="A36:B36"/>
    <mergeCell ref="A34:B34"/>
    <mergeCell ref="A27:B27"/>
    <mergeCell ref="A29:B29"/>
    <mergeCell ref="E25:F25"/>
    <mergeCell ref="E31:F31"/>
    <mergeCell ref="E34:F34"/>
    <mergeCell ref="E33:F33"/>
    <mergeCell ref="A2:C2"/>
    <mergeCell ref="A30:B30"/>
    <mergeCell ref="A31:B31"/>
    <mergeCell ref="A32:B32"/>
    <mergeCell ref="A33:B33"/>
    <mergeCell ref="A11:B11"/>
    <mergeCell ref="A12:B12"/>
    <mergeCell ref="A13:B13"/>
    <mergeCell ref="A14:B14"/>
    <mergeCell ref="A15:B15"/>
    <mergeCell ref="A5:B5"/>
    <mergeCell ref="A6:B6"/>
    <mergeCell ref="A7:B7"/>
    <mergeCell ref="A8:B8"/>
    <mergeCell ref="A9:B9"/>
    <mergeCell ref="A16:B16"/>
    <mergeCell ref="A22:B22"/>
    <mergeCell ref="A23:B23"/>
    <mergeCell ref="A24:B24"/>
    <mergeCell ref="A3:B3"/>
    <mergeCell ref="E32:F32"/>
    <mergeCell ref="E30:F30"/>
    <mergeCell ref="A40:B40"/>
    <mergeCell ref="E40:F40"/>
    <mergeCell ref="A37:B37"/>
    <mergeCell ref="E37:F37"/>
    <mergeCell ref="A38:B38"/>
    <mergeCell ref="E38:F38"/>
    <mergeCell ref="A39:B39"/>
    <mergeCell ref="E39:F39"/>
    <mergeCell ref="E9:F9"/>
    <mergeCell ref="A25:B25"/>
    <mergeCell ref="A26:B26"/>
    <mergeCell ref="A17:B17"/>
    <mergeCell ref="A19:B19"/>
    <mergeCell ref="A21:B21"/>
    <mergeCell ref="E11:F11"/>
    <mergeCell ref="E12:F12"/>
    <mergeCell ref="E19:F19"/>
    <mergeCell ref="E13:F13"/>
    <mergeCell ref="E17:F17"/>
    <mergeCell ref="E14:F14"/>
    <mergeCell ref="E16:F16"/>
    <mergeCell ref="E15:F15"/>
    <mergeCell ref="E27:F27"/>
    <mergeCell ref="E26:F26"/>
    <mergeCell ref="M24:N24"/>
    <mergeCell ref="A10:B10"/>
    <mergeCell ref="E10:F10"/>
    <mergeCell ref="E3:F3"/>
    <mergeCell ref="E8:F8"/>
    <mergeCell ref="E5:F5"/>
    <mergeCell ref="E4:F4"/>
    <mergeCell ref="E7:F7"/>
    <mergeCell ref="E6:F6"/>
    <mergeCell ref="M3:S3"/>
    <mergeCell ref="M22:N22"/>
    <mergeCell ref="M23:N23"/>
  </mergeCells>
  <conditionalFormatting sqref="J4">
    <cfRule type="cellIs" dxfId="44" priority="83" operator="lessThan">
      <formula>30</formula>
    </cfRule>
    <cfRule type="cellIs" dxfId="43" priority="84" operator="lessThan">
      <formula>90</formula>
    </cfRule>
    <cfRule type="cellIs" dxfId="42" priority="85" operator="greaterThan">
      <formula>90</formula>
    </cfRule>
  </conditionalFormatting>
  <conditionalFormatting sqref="J35:J36 J38:J41 I48:I50 J51:J54 I43:I45 J16 J32:J33 J5">
    <cfRule type="cellIs" dxfId="41" priority="71" operator="lessThan">
      <formula>30</formula>
    </cfRule>
    <cfRule type="cellIs" dxfId="40" priority="72" operator="lessThan">
      <formula>99</formula>
    </cfRule>
    <cfRule type="cellIs" dxfId="39" priority="73" operator="greaterThan">
      <formula>100</formula>
    </cfRule>
  </conditionalFormatting>
  <conditionalFormatting sqref="I17:I20">
    <cfRule type="cellIs" dxfId="38" priority="66" operator="lessThan">
      <formula>30</formula>
    </cfRule>
    <cfRule type="cellIs" dxfId="37" priority="67" operator="lessThan">
      <formula>100</formula>
    </cfRule>
    <cfRule type="cellIs" dxfId="36" priority="68" operator="greaterThan">
      <formula>150</formula>
    </cfRule>
  </conditionalFormatting>
  <conditionalFormatting sqref="I21 I8">
    <cfRule type="cellIs" dxfId="35" priority="63" operator="lessThan">
      <formula>25</formula>
    </cfRule>
    <cfRule type="cellIs" dxfId="34" priority="64" operator="lessThan">
      <formula>100</formula>
    </cfRule>
    <cfRule type="cellIs" dxfId="33" priority="65" operator="greaterThan">
      <formula>200</formula>
    </cfRule>
  </conditionalFormatting>
  <conditionalFormatting sqref="I23">
    <cfRule type="cellIs" dxfId="32" priority="15" operator="lessThan">
      <formula>30</formula>
    </cfRule>
    <cfRule type="cellIs" dxfId="31" priority="16" operator="lessThan">
      <formula>99</formula>
    </cfRule>
    <cfRule type="cellIs" dxfId="30" priority="17" operator="greaterThan">
      <formula>100</formula>
    </cfRule>
    <cfRule type="cellIs" dxfId="29" priority="60" operator="lessThan">
      <formula>100</formula>
    </cfRule>
    <cfRule type="cellIs" dxfId="28" priority="61" operator="lessThan">
      <formula>500</formula>
    </cfRule>
    <cfRule type="cellIs" dxfId="27" priority="62" operator="greaterThan">
      <formula>1000</formula>
    </cfRule>
  </conditionalFormatting>
  <conditionalFormatting sqref="J23">
    <cfRule type="cellIs" dxfId="26" priority="57" operator="lessThan">
      <formula>90</formula>
    </cfRule>
    <cfRule type="cellIs" dxfId="25" priority="58" operator="lessThan">
      <formula>364</formula>
    </cfRule>
    <cfRule type="cellIs" dxfId="24" priority="59" operator="greaterThan">
      <formula>365</formula>
    </cfRule>
  </conditionalFormatting>
  <conditionalFormatting sqref="I26">
    <cfRule type="cellIs" dxfId="23" priority="54" operator="lessThan">
      <formula>100</formula>
    </cfRule>
    <cfRule type="cellIs" dxfId="22" priority="55" operator="lessThan">
      <formula>999</formula>
    </cfRule>
    <cfRule type="cellIs" dxfId="21" priority="56" operator="greaterThan">
      <formula>1000</formula>
    </cfRule>
  </conditionalFormatting>
  <conditionalFormatting sqref="J27:J29">
    <cfRule type="cellIs" dxfId="20" priority="51" operator="lessThan">
      <formula>50</formula>
    </cfRule>
    <cfRule type="cellIs" dxfId="19" priority="52" operator="lessThan">
      <formula>199</formula>
    </cfRule>
    <cfRule type="cellIs" dxfId="18" priority="53" operator="greaterThan">
      <formula>200</formula>
    </cfRule>
  </conditionalFormatting>
  <conditionalFormatting sqref="I6">
    <cfRule type="cellIs" dxfId="17" priority="24" operator="lessThan">
      <formula>10</formula>
    </cfRule>
    <cfRule type="cellIs" dxfId="16" priority="25" operator="lessThan">
      <formula>24</formula>
    </cfRule>
    <cfRule type="cellIs" dxfId="15" priority="26" operator="greaterThan">
      <formula>25</formula>
    </cfRule>
  </conditionalFormatting>
  <conditionalFormatting sqref="I11">
    <cfRule type="cellIs" dxfId="14" priority="18" operator="lessThan">
      <formula>50</formula>
    </cfRule>
    <cfRule type="cellIs" dxfId="13" priority="19" operator="lessThan">
      <formula>200</formula>
    </cfRule>
    <cfRule type="cellIs" dxfId="12" priority="20" operator="greaterThan">
      <formula>300</formula>
    </cfRule>
  </conditionalFormatting>
  <conditionalFormatting sqref="I12:J13">
    <cfRule type="cellIs" dxfId="11" priority="12" operator="lessThan">
      <formula>14</formula>
    </cfRule>
    <cfRule type="cellIs" dxfId="10" priority="14" operator="greaterThan">
      <formula>15</formula>
    </cfRule>
  </conditionalFormatting>
  <conditionalFormatting sqref="I12:J13">
    <cfRule type="cellIs" dxfId="9" priority="10" operator="lessThan">
      <formula>5</formula>
    </cfRule>
  </conditionalFormatting>
  <conditionalFormatting sqref="T22:T24">
    <cfRule type="cellIs" dxfId="8" priority="7" operator="lessThan">
      <formula>10</formula>
    </cfRule>
    <cfRule type="cellIs" dxfId="7" priority="8" operator="lessThan">
      <formula>18</formula>
    </cfRule>
    <cfRule type="cellIs" dxfId="6" priority="9" operator="greaterThan">
      <formula>19</formula>
    </cfRule>
  </conditionalFormatting>
  <conditionalFormatting sqref="I30">
    <cfRule type="cellIs" dxfId="5" priority="4" operator="lessThan">
      <formula>99</formula>
    </cfRule>
    <cfRule type="cellIs" dxfId="4" priority="5" operator="lessThan">
      <formula>199</formula>
    </cfRule>
    <cfRule type="cellIs" dxfId="3" priority="6" operator="greaterThan">
      <formula>200</formula>
    </cfRule>
  </conditionalFormatting>
  <conditionalFormatting sqref="I43:I45">
    <cfRule type="cellIs" dxfId="2" priority="1" operator="lessThan">
      <formula>30</formula>
    </cfRule>
    <cfRule type="cellIs" dxfId="1" priority="2" operator="lessThan">
      <formula>99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8" sqref="E28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4" sqref="D3:D4"/>
    </sheetView>
  </sheetViews>
  <sheetFormatPr defaultRowHeight="15" x14ac:dyDescent="0.25"/>
  <sheetData>
    <row r="1" spans="1:1" ht="26.25" x14ac:dyDescent="0.4">
      <c r="A1" s="4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K6:M21"/>
  <sheetViews>
    <sheetView workbookViewId="0">
      <selection activeCell="O10" sqref="O10"/>
    </sheetView>
  </sheetViews>
  <sheetFormatPr defaultRowHeight="15" x14ac:dyDescent="0.25"/>
  <sheetData>
    <row r="6" spans="11:11" ht="23.25" x14ac:dyDescent="0.35">
      <c r="K6" s="22"/>
    </row>
    <row r="21" spans="13:13" ht="26.25" x14ac:dyDescent="0.4">
      <c r="M21" s="42" t="s">
        <v>111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H34" sqref="H34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I33" sqref="I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Status</vt:lpstr>
      <vt:lpstr>O2 Limits</vt:lpstr>
      <vt:lpstr>ADs &amp; SBs</vt:lpstr>
      <vt:lpstr>AC Reg Renewal</vt:lpstr>
      <vt:lpstr>ELT Data</vt:lpstr>
      <vt:lpstr>Parts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Jim</cp:lastModifiedBy>
  <cp:lastPrinted>2018-01-30T00:19:03Z</cp:lastPrinted>
  <dcterms:created xsi:type="dcterms:W3CDTF">2017-12-23T19:37:14Z</dcterms:created>
  <dcterms:modified xsi:type="dcterms:W3CDTF">2023-04-07T17:05:40Z</dcterms:modified>
</cp:coreProperties>
</file>